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600" yWindow="240" windowWidth="20115" windowHeight="8010"/>
  </bookViews>
  <sheets>
    <sheet name="108建汽車科" sheetId="2" r:id="rId1"/>
  </sheets>
  <calcPr calcId="145621"/>
</workbook>
</file>

<file path=xl/calcChain.xml><?xml version="1.0" encoding="utf-8"?>
<calcChain xmlns="http://schemas.openxmlformats.org/spreadsheetml/2006/main">
  <c r="R47" i="2" l="1"/>
  <c r="P47" i="2"/>
  <c r="N47" i="2"/>
  <c r="L47" i="2"/>
  <c r="I47" i="2"/>
  <c r="F47" i="2"/>
  <c r="T47" i="2" l="1"/>
  <c r="AB29" i="2" l="1"/>
  <c r="AB19" i="2"/>
  <c r="AB17" i="2"/>
  <c r="Z2" i="2"/>
  <c r="R2" i="2"/>
  <c r="N2" i="2"/>
  <c r="V2" i="2"/>
  <c r="AA33" i="2" l="1"/>
  <c r="X60" i="2" s="1"/>
  <c r="W33" i="2"/>
  <c r="T60" i="2" s="1"/>
  <c r="S33" i="2"/>
  <c r="P60" i="2" s="1"/>
  <c r="O33" i="2"/>
  <c r="L60" i="2" s="1"/>
  <c r="K33" i="2"/>
  <c r="I60" i="2" s="1"/>
  <c r="H33" i="2"/>
  <c r="F60" i="2" s="1"/>
  <c r="D29" i="2"/>
  <c r="AB27" i="2"/>
  <c r="D27" i="2"/>
  <c r="AB22" i="2"/>
  <c r="D22" i="2"/>
  <c r="E22" i="2" s="1"/>
  <c r="D19" i="2"/>
  <c r="E19" i="2" s="1"/>
  <c r="D17" i="2"/>
  <c r="E17" i="2" s="1"/>
  <c r="AB15" i="2"/>
  <c r="D15" i="2"/>
  <c r="AB13" i="2"/>
  <c r="D13" i="2"/>
  <c r="AB4" i="2"/>
  <c r="D4" i="2"/>
  <c r="J2" i="2"/>
  <c r="G2" i="2"/>
  <c r="E4" i="2" l="1"/>
  <c r="F41" i="2"/>
  <c r="R52" i="2"/>
  <c r="L56" i="2" s="1"/>
  <c r="E29" i="2"/>
  <c r="AA60" i="2"/>
  <c r="AC60" i="2" s="1"/>
  <c r="L41" i="2"/>
  <c r="I52" i="2" s="1"/>
  <c r="F56" i="2" s="1"/>
  <c r="E15" i="2"/>
  <c r="N52" i="2"/>
  <c r="I56" i="2" s="1"/>
  <c r="L52" i="2"/>
  <c r="I41" i="2"/>
  <c r="E13" i="2"/>
  <c r="P52" i="2"/>
  <c r="E27" i="2"/>
  <c r="AB2" i="2"/>
  <c r="AB1" i="2"/>
  <c r="F52" i="2" l="1"/>
  <c r="T52" i="2" s="1"/>
  <c r="U52" i="2" s="1"/>
  <c r="O41" i="2"/>
  <c r="P41" i="2" s="1"/>
  <c r="N56" i="2"/>
  <c r="P56" i="2" s="1"/>
</calcChain>
</file>

<file path=xl/sharedStrings.xml><?xml version="1.0" encoding="utf-8"?>
<sst xmlns="http://schemas.openxmlformats.org/spreadsheetml/2006/main" count="187" uniqueCount="119">
  <si>
    <t>一上</t>
    <phoneticPr fontId="1" type="noConversion"/>
  </si>
  <si>
    <t>一下</t>
    <phoneticPr fontId="1" type="noConversion"/>
  </si>
  <si>
    <t>二上</t>
    <phoneticPr fontId="1" type="noConversion"/>
  </si>
  <si>
    <t>二下</t>
    <phoneticPr fontId="1" type="noConversion"/>
  </si>
  <si>
    <t>三上</t>
    <phoneticPr fontId="1" type="noConversion"/>
  </si>
  <si>
    <t>三下</t>
    <phoneticPr fontId="1" type="noConversion"/>
  </si>
  <si>
    <t>國語文</t>
    <phoneticPr fontId="1" type="noConversion"/>
  </si>
  <si>
    <t>課目</t>
    <phoneticPr fontId="1" type="noConversion"/>
  </si>
  <si>
    <t>學分</t>
    <phoneticPr fontId="1" type="noConversion"/>
  </si>
  <si>
    <t>引擎原理</t>
    <phoneticPr fontId="1" type="noConversion"/>
  </si>
  <si>
    <t xml:space="preserve">焊接實習 </t>
    <phoneticPr fontId="1" type="noConversion"/>
  </si>
  <si>
    <t>機器腳踏車綜合實習</t>
  </si>
  <si>
    <t>車輛綜合實習</t>
  </si>
  <si>
    <t>3選1</t>
    <phoneticPr fontId="1" type="noConversion"/>
  </si>
  <si>
    <t>實得學分數</t>
    <phoneticPr fontId="1" type="noConversion"/>
  </si>
  <si>
    <t>實得
學分數</t>
    <phoneticPr fontId="1" type="noConversion"/>
  </si>
  <si>
    <t>實得
學分數</t>
    <phoneticPr fontId="1" type="noConversion"/>
  </si>
  <si>
    <t>最低畢
業門檻
↓↓↓</t>
    <phoneticPr fontId="1" type="noConversion"/>
  </si>
  <si>
    <t>108課綱適用</t>
    <phoneticPr fontId="1" type="noConversion"/>
  </si>
  <si>
    <t>課綱
學分</t>
    <phoneticPr fontId="1" type="noConversion"/>
  </si>
  <si>
    <t>總計
實得
學分</t>
    <phoneticPr fontId="1" type="noConversion"/>
  </si>
  <si>
    <t>試算
審核</t>
    <phoneticPr fontId="1" type="noConversion"/>
  </si>
  <si>
    <t>物理</t>
    <phoneticPr fontId="1" type="noConversion"/>
  </si>
  <si>
    <t>歷史</t>
    <phoneticPr fontId="1" type="noConversion"/>
  </si>
  <si>
    <t>英語文</t>
    <phoneticPr fontId="1" type="noConversion"/>
  </si>
  <si>
    <t>數學</t>
    <phoneticPr fontId="1" type="noConversion"/>
  </si>
  <si>
    <t>地理</t>
    <phoneticPr fontId="1" type="noConversion"/>
  </si>
  <si>
    <t>公民與社會</t>
    <phoneticPr fontId="1" type="noConversion"/>
  </si>
  <si>
    <t>化學</t>
    <phoneticPr fontId="1" type="noConversion"/>
  </si>
  <si>
    <t>生物</t>
    <phoneticPr fontId="1" type="noConversion"/>
  </si>
  <si>
    <t>音樂</t>
    <phoneticPr fontId="1" type="noConversion"/>
  </si>
  <si>
    <t>美術</t>
    <phoneticPr fontId="1" type="noConversion"/>
  </si>
  <si>
    <t>生涯規劃</t>
    <phoneticPr fontId="1" type="noConversion"/>
  </si>
  <si>
    <t>資訊科技</t>
    <phoneticPr fontId="1" type="noConversion"/>
  </si>
  <si>
    <t>體育</t>
    <phoneticPr fontId="1" type="noConversion"/>
  </si>
  <si>
    <t>健康與護理</t>
    <phoneticPr fontId="1" type="noConversion"/>
  </si>
  <si>
    <t>健康與護理</t>
    <phoneticPr fontId="1" type="noConversion"/>
  </si>
  <si>
    <t>全民國防教育</t>
    <phoneticPr fontId="1" type="noConversion"/>
  </si>
  <si>
    <t>底盤原理</t>
    <phoneticPr fontId="1" type="noConversion"/>
  </si>
  <si>
    <t>基本電學</t>
    <phoneticPr fontId="1" type="noConversion"/>
  </si>
  <si>
    <t>機械工作法及實習</t>
    <phoneticPr fontId="1" type="noConversion"/>
  </si>
  <si>
    <t>引擎實習</t>
    <phoneticPr fontId="1" type="noConversion"/>
  </si>
  <si>
    <t>底盤實習</t>
    <phoneticPr fontId="1" type="noConversion"/>
  </si>
  <si>
    <t>閱讀理解</t>
    <phoneticPr fontId="1" type="noConversion"/>
  </si>
  <si>
    <t>運動與健康</t>
  </si>
  <si>
    <t>運動與健康</t>
    <phoneticPr fontId="1" type="noConversion"/>
  </si>
  <si>
    <t>機車原理</t>
    <phoneticPr fontId="1" type="noConversion"/>
  </si>
  <si>
    <t>汽車電學</t>
    <phoneticPr fontId="1" type="noConversion"/>
  </si>
  <si>
    <t>應用力學</t>
    <phoneticPr fontId="1" type="noConversion"/>
  </si>
  <si>
    <t>機件原理</t>
    <phoneticPr fontId="1" type="noConversion"/>
  </si>
  <si>
    <t>板金原理</t>
    <phoneticPr fontId="1" type="noConversion"/>
  </si>
  <si>
    <t>汽車塗裝原理</t>
    <phoneticPr fontId="1" type="noConversion"/>
  </si>
  <si>
    <t>專題實作</t>
    <phoneticPr fontId="1" type="noConversion"/>
  </si>
  <si>
    <t>機電製圖實習</t>
    <phoneticPr fontId="1" type="noConversion"/>
  </si>
  <si>
    <t>電工電子實習</t>
    <phoneticPr fontId="1" type="noConversion"/>
  </si>
  <si>
    <t>電系實習</t>
    <phoneticPr fontId="1" type="noConversion"/>
  </si>
  <si>
    <t>機器腳踏車基礎實習</t>
    <phoneticPr fontId="1" type="noConversion"/>
  </si>
  <si>
    <t>機器腳踏車檢修實習</t>
    <phoneticPr fontId="1" type="noConversion"/>
  </si>
  <si>
    <t>車輛空調檢修實習</t>
    <phoneticPr fontId="1" type="noConversion"/>
  </si>
  <si>
    <t>底盤綜合檢修實習</t>
    <phoneticPr fontId="1" type="noConversion"/>
  </si>
  <si>
    <t>車身電器系統綜合檢修實習</t>
    <phoneticPr fontId="1" type="noConversion"/>
  </si>
  <si>
    <t>噴射引擎原理</t>
    <phoneticPr fontId="1" type="noConversion"/>
  </si>
  <si>
    <t>汽車服務與行銷</t>
    <phoneticPr fontId="1" type="noConversion"/>
  </si>
  <si>
    <t>車輛鈑金基礎實習</t>
    <phoneticPr fontId="1" type="noConversion"/>
  </si>
  <si>
    <t>車輛塗裝基礎實習</t>
    <phoneticPr fontId="1" type="noConversion"/>
  </si>
  <si>
    <t>電動機車實習</t>
    <phoneticPr fontId="1" type="noConversion"/>
  </si>
  <si>
    <t>汽車美容實習</t>
    <phoneticPr fontId="1" type="noConversion"/>
  </si>
  <si>
    <t>職業技能訓練(一)</t>
    <phoneticPr fontId="1" type="noConversion"/>
  </si>
  <si>
    <t>職業技能訓練(二)</t>
    <phoneticPr fontId="1" type="noConversion"/>
  </si>
  <si>
    <t>職業技能訓練(三)</t>
    <phoneticPr fontId="1" type="noConversion"/>
  </si>
  <si>
    <t>職業技能訓練(四)</t>
    <phoneticPr fontId="1" type="noConversion"/>
  </si>
  <si>
    <t>建教班汽車科  108入學 110畢業適用  111.05.10</t>
    <phoneticPr fontId="1" type="noConversion"/>
  </si>
  <si>
    <t>部定必修51</t>
    <phoneticPr fontId="1" type="noConversion"/>
  </si>
  <si>
    <t>校定必修60</t>
    <phoneticPr fontId="1" type="noConversion"/>
  </si>
  <si>
    <t>校定選修39</t>
    <phoneticPr fontId="1" type="noConversion"/>
  </si>
  <si>
    <t>A一般
31</t>
    <phoneticPr fontId="1" type="noConversion"/>
  </si>
  <si>
    <t>B專業
8</t>
    <phoneticPr fontId="1" type="noConversion"/>
  </si>
  <si>
    <t>C實習
12</t>
    <phoneticPr fontId="1" type="noConversion"/>
  </si>
  <si>
    <t>D一般12</t>
    <phoneticPr fontId="1" type="noConversion"/>
  </si>
  <si>
    <t>E專業14</t>
    <phoneticPr fontId="1" type="noConversion"/>
  </si>
  <si>
    <t>F實習34</t>
    <phoneticPr fontId="1" type="noConversion"/>
  </si>
  <si>
    <t>G專業5</t>
    <phoneticPr fontId="1" type="noConversion"/>
  </si>
  <si>
    <t>H實習34</t>
    <phoneticPr fontId="1" type="noConversion"/>
  </si>
  <si>
    <t>畢業審核第二大區</t>
    <phoneticPr fontId="1" type="noConversion"/>
  </si>
  <si>
    <r>
      <t>第一大區審核部分項目未通過者，
但第二大區全部項目(四項)通過，</t>
    </r>
    <r>
      <rPr>
        <sz val="20"/>
        <color rgb="FFFF0000"/>
        <rFont val="標楷體"/>
        <family val="4"/>
        <charset val="136"/>
      </rPr>
      <t>視為畢業生.</t>
    </r>
    <phoneticPr fontId="1" type="noConversion"/>
  </si>
  <si>
    <t>1.部定必修科目均須修習且至少85%及格</t>
    <phoneticPr fontId="1" type="noConversion"/>
  </si>
  <si>
    <t>試算
1.</t>
    <phoneticPr fontId="1" type="noConversion"/>
  </si>
  <si>
    <t>A</t>
    <phoneticPr fontId="1" type="noConversion"/>
  </si>
  <si>
    <t>+</t>
    <phoneticPr fontId="1" type="noConversion"/>
  </si>
  <si>
    <t>B</t>
    <phoneticPr fontId="1" type="noConversion"/>
  </si>
  <si>
    <t>C</t>
    <phoneticPr fontId="1" type="noConversion"/>
  </si>
  <si>
    <t>≥</t>
    <phoneticPr fontId="1" type="noConversion"/>
  </si>
  <si>
    <t>試算審核</t>
    <phoneticPr fontId="1" type="noConversion"/>
  </si>
  <si>
    <t>2.專業及實習科目至少須修習80學分並至少60學分以上,含實習及格學分數至少30學分以上及格。</t>
    <phoneticPr fontId="1" type="noConversion"/>
  </si>
  <si>
    <t>畢業生請協助將檔案存檔，檔名"班級+姓名"，將檔案由導師收齊，提出複查。</t>
    <phoneticPr fontId="1" type="noConversion"/>
  </si>
  <si>
    <t>2_1B+C+E+F+G+H業及實習科目至少須修習80學分</t>
    <phoneticPr fontId="1" type="noConversion"/>
  </si>
  <si>
    <t>試算
2_1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</si>
  <si>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</si>
  <si>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</si>
  <si>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</si>
  <si>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</si>
  <si>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2_2 B+C+E+F+G+H專業及實習科目至少須修習80學分至少60學分以上</t>
    <phoneticPr fontId="1" type="noConversion"/>
  </si>
  <si>
    <t>試算
2_2</t>
    <phoneticPr fontId="1" type="noConversion"/>
  </si>
  <si>
    <t>試算
審核</t>
    <phoneticPr fontId="1" type="noConversion"/>
  </si>
  <si>
    <t>2_3 C+F+H 實習及格學分數至少45學分以上及格。</t>
    <phoneticPr fontId="1" type="noConversion"/>
  </si>
  <si>
    <t>試算
2_3</t>
    <phoneticPr fontId="1" type="noConversion"/>
  </si>
  <si>
    <t>3.畢業學分數:160學分</t>
    <phoneticPr fontId="1" type="noConversion"/>
  </si>
  <si>
    <t>試算
3</t>
    <phoneticPr fontId="1" type="noConversion"/>
  </si>
  <si>
    <t>一上實得學分數</t>
    <phoneticPr fontId="1" type="noConversion"/>
  </si>
  <si>
    <t>一下實得學分數</t>
    <phoneticPr fontId="1" type="noConversion"/>
  </si>
  <si>
    <t>二上實得學分數</t>
    <phoneticPr fontId="1" type="noConversion"/>
  </si>
  <si>
    <t>二嚇實得學分數</t>
    <phoneticPr fontId="1" type="noConversion"/>
  </si>
  <si>
    <t>三上實得學分數</t>
    <phoneticPr fontId="1" type="noConversion"/>
  </si>
  <si>
    <t>三下得學分數</t>
    <phoneticPr fontId="1" type="noConversion"/>
  </si>
  <si>
    <t>=</t>
    <phoneticPr fontId="1" type="noConversion"/>
  </si>
  <si>
    <t>A+B+C:至少51學分及格(部定學分數:56*85%)</t>
    <phoneticPr fontId="1" type="noConversion"/>
  </si>
  <si>
    <t>噴射引擎實習</t>
    <phoneticPr fontId="1" type="noConversion"/>
  </si>
  <si>
    <t>職前訓練</t>
    <phoneticPr fontId="1" type="noConversion"/>
  </si>
  <si>
    <t>汽車美容綜合實習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</si>
</sst>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8" tint="-0.249977111117893"/>
      <name val="標楷體"/>
      <family val="4"/>
      <charset val="136"/>
    </font>
    <font>
      <sz val="12"/>
      <name val="標楷體"/>
      <family val="4"/>
      <charset val="136"/>
    </font>
    <font>
      <sz val="12"/>
      <color theme="9" tint="-0.249977111117893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2"/>
      <name val="標楷體"/>
      <family val="4"/>
      <charset val="136"/>
    </font>
    <font>
      <sz val="20"/>
      <name val="標楷體"/>
      <family val="4"/>
      <charset val="136"/>
    </font>
    <font>
      <sz val="20"/>
      <color rgb="FFFF0000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textRotation="255"/>
    </xf>
    <xf numFmtId="0" fontId="2" fillId="4" borderId="4" xfId="0" applyFont="1" applyFill="1" applyBorder="1" applyAlignment="1">
      <alignment horizontal="center" vertical="center" textRotation="255"/>
    </xf>
    <xf numFmtId="0" fontId="2" fillId="4" borderId="5" xfId="0" applyFont="1" applyFill="1" applyBorder="1" applyAlignment="1">
      <alignment horizontal="center" vertical="center" textRotation="255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textRotation="255"/>
    </xf>
    <xf numFmtId="0" fontId="5" fillId="5" borderId="4" xfId="0" applyFont="1" applyFill="1" applyBorder="1" applyAlignment="1">
      <alignment horizontal="center" vertical="center" textRotation="255"/>
    </xf>
    <xf numFmtId="0" fontId="5" fillId="5" borderId="5" xfId="0" applyFont="1" applyFill="1" applyBorder="1" applyAlignment="1">
      <alignment horizontal="center" vertical="center" textRotation="255"/>
    </xf>
    <xf numFmtId="0" fontId="2" fillId="5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0"/>
  <sheetViews>
    <sheetView tabSelected="1" zoomScale="80" zoomScaleNormal="80" workbookViewId="0">
      <pane ySplit="3" topLeftCell="A10" activePane="bottomLeft" state="frozen"/>
      <selection pane="bottomLeft" activeCell="W30" sqref="W30"/>
    </sheetView>
  </sheetViews>
  <sheetFormatPr defaultRowHeight="16.5" x14ac:dyDescent="0.25"/>
  <cols>
    <col min="1" max="1" width="3" style="21" customWidth="1"/>
    <col min="2" max="2" width="9.375" style="21" customWidth="1"/>
    <col min="3" max="3" width="8.875" style="21" bestFit="1" customWidth="1"/>
    <col min="4" max="4" width="6.625" style="21" bestFit="1" customWidth="1"/>
    <col min="5" max="5" width="9.5" style="21" bestFit="1" customWidth="1"/>
    <col min="6" max="6" width="24" style="21" customWidth="1"/>
    <col min="7" max="7" width="6" style="21" bestFit="1" customWidth="1"/>
    <col min="8" max="8" width="6.625" style="21" customWidth="1"/>
    <col min="9" max="9" width="24" style="21" customWidth="1"/>
    <col min="10" max="10" width="6" style="21" bestFit="1" customWidth="1"/>
    <col min="11" max="12" width="6.625" style="21" customWidth="1"/>
    <col min="13" max="13" width="24" style="21" customWidth="1"/>
    <col min="14" max="14" width="6" style="21" bestFit="1" customWidth="1"/>
    <col min="15" max="15" width="6.625" style="21" customWidth="1"/>
    <col min="16" max="16" width="6" style="21" bestFit="1" customWidth="1"/>
    <col min="17" max="17" width="19.5" style="21" customWidth="1"/>
    <col min="18" max="18" width="6" style="21" bestFit="1" customWidth="1"/>
    <col min="19" max="19" width="6.625" style="21" customWidth="1"/>
    <col min="20" max="20" width="6" style="21" bestFit="1" customWidth="1"/>
    <col min="21" max="21" width="22.875" style="21" bestFit="1" customWidth="1"/>
    <col min="22" max="22" width="6" style="21" bestFit="1" customWidth="1"/>
    <col min="23" max="23" width="6.625" style="21" customWidth="1"/>
    <col min="24" max="24" width="6" style="21" bestFit="1" customWidth="1"/>
    <col min="25" max="25" width="20.5" style="21" bestFit="1" customWidth="1"/>
    <col min="26" max="26" width="6" style="21" bestFit="1" customWidth="1"/>
    <col min="27" max="27" width="6.625" style="21" customWidth="1"/>
    <col min="28" max="28" width="6.625" style="21" bestFit="1" customWidth="1"/>
    <col min="29" max="16384" width="9" style="21"/>
  </cols>
  <sheetData>
    <row r="1" spans="2:28" ht="46.5" customHeight="1" x14ac:dyDescent="0.25">
      <c r="B1" s="64" t="s">
        <v>71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57" t="s">
        <v>18</v>
      </c>
      <c r="Y1" s="57"/>
      <c r="Z1" s="57"/>
      <c r="AA1" s="57"/>
      <c r="AB1" s="21" t="str">
        <f>IF(SUM(G2+J2+N2+R2+V2+Z2)=SUM(AB4:AB35),"符合","有誤")</f>
        <v>符合</v>
      </c>
    </row>
    <row r="2" spans="2:28" ht="32.25" customHeight="1" x14ac:dyDescent="0.25">
      <c r="B2" s="65"/>
      <c r="C2" s="65"/>
      <c r="F2" s="23" t="s">
        <v>0</v>
      </c>
      <c r="G2" s="23">
        <f>SUM(G4:G32)</f>
        <v>32</v>
      </c>
      <c r="H2" s="23"/>
      <c r="I2" s="23" t="s">
        <v>1</v>
      </c>
      <c r="J2" s="23">
        <f>SUM(J4:J32)</f>
        <v>40</v>
      </c>
      <c r="K2" s="23"/>
      <c r="L2" s="23"/>
      <c r="M2" s="23" t="s">
        <v>2</v>
      </c>
      <c r="N2" s="23">
        <f>SUM(N4:N32)-6</f>
        <v>32</v>
      </c>
      <c r="O2" s="23"/>
      <c r="P2" s="65" t="s">
        <v>3</v>
      </c>
      <c r="Q2" s="65"/>
      <c r="R2" s="23">
        <f>SUM(R4:R32)</f>
        <v>32</v>
      </c>
      <c r="S2" s="23"/>
      <c r="T2" s="65" t="s">
        <v>4</v>
      </c>
      <c r="U2" s="65"/>
      <c r="V2" s="23">
        <f>SUM(V4:V32)</f>
        <v>14</v>
      </c>
      <c r="W2" s="23"/>
      <c r="X2" s="65" t="s">
        <v>5</v>
      </c>
      <c r="Y2" s="65"/>
      <c r="Z2" s="23">
        <f>SUM(Z4:Z32)</f>
        <v>10</v>
      </c>
      <c r="AA2" s="23"/>
      <c r="AB2" s="23">
        <f>G2+J2+N2+R2+V2+Z2</f>
        <v>160</v>
      </c>
    </row>
    <row r="3" spans="2:28" ht="50.25" thickBot="1" x14ac:dyDescent="0.3">
      <c r="B3" s="23"/>
      <c r="C3" s="1" t="s">
        <v>17</v>
      </c>
      <c r="D3" s="2" t="s">
        <v>20</v>
      </c>
      <c r="E3" s="14" t="s">
        <v>21</v>
      </c>
      <c r="F3" s="23" t="s">
        <v>7</v>
      </c>
      <c r="G3" s="23" t="s">
        <v>8</v>
      </c>
      <c r="H3" s="13" t="s">
        <v>15</v>
      </c>
      <c r="I3" s="23" t="s">
        <v>7</v>
      </c>
      <c r="J3" s="23" t="s">
        <v>8</v>
      </c>
      <c r="K3" s="13" t="s">
        <v>16</v>
      </c>
      <c r="L3" s="13"/>
      <c r="M3" s="23" t="s">
        <v>7</v>
      </c>
      <c r="N3" s="23" t="s">
        <v>8</v>
      </c>
      <c r="O3" s="13" t="s">
        <v>16</v>
      </c>
      <c r="P3" s="74" t="s">
        <v>7</v>
      </c>
      <c r="Q3" s="74"/>
      <c r="R3" s="23" t="s">
        <v>8</v>
      </c>
      <c r="S3" s="13" t="s">
        <v>16</v>
      </c>
      <c r="T3" s="74" t="s">
        <v>7</v>
      </c>
      <c r="U3" s="74"/>
      <c r="V3" s="23" t="s">
        <v>8</v>
      </c>
      <c r="W3" s="13" t="s">
        <v>16</v>
      </c>
      <c r="X3" s="74" t="s">
        <v>7</v>
      </c>
      <c r="Y3" s="74"/>
      <c r="Z3" s="23" t="s">
        <v>8</v>
      </c>
      <c r="AA3" s="13" t="s">
        <v>16</v>
      </c>
      <c r="AB3" s="15" t="s">
        <v>19</v>
      </c>
    </row>
    <row r="4" spans="2:28" ht="28.5" customHeight="1" x14ac:dyDescent="0.25">
      <c r="B4" s="75" t="s">
        <v>72</v>
      </c>
      <c r="C4" s="78" t="s">
        <v>75</v>
      </c>
      <c r="D4" s="81">
        <f>SUM(H4:H12,K4:K12,O4:O12,S4:S12,W4:W12,AA4:AA12,)</f>
        <v>0</v>
      </c>
      <c r="E4" s="84" t="str">
        <f>IF(D4=0," ",IF(D4&gt;=31,"通過","未通過"))</f>
        <v xml:space="preserve"> </v>
      </c>
      <c r="F4" s="3" t="s">
        <v>6</v>
      </c>
      <c r="G4" s="34">
        <v>3</v>
      </c>
      <c r="H4" s="16"/>
      <c r="I4" s="34" t="s">
        <v>6</v>
      </c>
      <c r="J4" s="34">
        <v>3</v>
      </c>
      <c r="K4" s="16"/>
      <c r="L4" s="87"/>
      <c r="M4" s="87"/>
      <c r="N4" s="34"/>
      <c r="O4" s="16"/>
      <c r="P4" s="87"/>
      <c r="Q4" s="87"/>
      <c r="R4" s="34"/>
      <c r="S4" s="16"/>
      <c r="T4" s="87"/>
      <c r="U4" s="87"/>
      <c r="V4" s="34"/>
      <c r="W4" s="16"/>
      <c r="X4" s="87"/>
      <c r="Y4" s="87"/>
      <c r="Z4" s="34"/>
      <c r="AA4" s="16"/>
      <c r="AB4" s="88">
        <f>SUM(G4:G12,J4:J12,N4:N12,R4:R12,V4:V12,Z4:Z12)</f>
        <v>36</v>
      </c>
    </row>
    <row r="5" spans="2:28" ht="28.5" customHeight="1" x14ac:dyDescent="0.25">
      <c r="B5" s="76"/>
      <c r="C5" s="79"/>
      <c r="D5" s="82"/>
      <c r="E5" s="85"/>
      <c r="F5" s="4" t="s">
        <v>24</v>
      </c>
      <c r="G5" s="31">
        <v>1</v>
      </c>
      <c r="H5" s="17"/>
      <c r="I5" s="31" t="s">
        <v>24</v>
      </c>
      <c r="J5" s="31">
        <v>1</v>
      </c>
      <c r="K5" s="17"/>
      <c r="L5" s="91" t="s">
        <v>24</v>
      </c>
      <c r="M5" s="91"/>
      <c r="N5" s="31">
        <v>1</v>
      </c>
      <c r="O5" s="17"/>
      <c r="P5" s="91" t="s">
        <v>24</v>
      </c>
      <c r="Q5" s="91"/>
      <c r="R5" s="31">
        <v>1</v>
      </c>
      <c r="S5" s="17"/>
      <c r="T5" s="91"/>
      <c r="U5" s="91"/>
      <c r="V5" s="31"/>
      <c r="W5" s="17"/>
      <c r="X5" s="91"/>
      <c r="Y5" s="91"/>
      <c r="Z5" s="31"/>
      <c r="AA5" s="17"/>
      <c r="AB5" s="89"/>
    </row>
    <row r="6" spans="2:28" ht="28.5" customHeight="1" x14ac:dyDescent="0.25">
      <c r="B6" s="76"/>
      <c r="C6" s="79"/>
      <c r="D6" s="82"/>
      <c r="E6" s="85"/>
      <c r="F6" s="4" t="s">
        <v>25</v>
      </c>
      <c r="G6" s="31">
        <v>2</v>
      </c>
      <c r="H6" s="17"/>
      <c r="I6" s="31" t="s">
        <v>25</v>
      </c>
      <c r="J6" s="31">
        <v>2</v>
      </c>
      <c r="K6" s="17"/>
      <c r="L6" s="91"/>
      <c r="M6" s="91"/>
      <c r="N6" s="31"/>
      <c r="O6" s="17"/>
      <c r="P6" s="91"/>
      <c r="Q6" s="91"/>
      <c r="R6" s="31"/>
      <c r="S6" s="17"/>
      <c r="T6" s="91"/>
      <c r="U6" s="91"/>
      <c r="V6" s="31"/>
      <c r="W6" s="17"/>
      <c r="X6" s="91"/>
      <c r="Y6" s="91"/>
      <c r="Z6" s="31"/>
      <c r="AA6" s="17"/>
      <c r="AB6" s="89"/>
    </row>
    <row r="7" spans="2:28" ht="28.5" customHeight="1" x14ac:dyDescent="0.25">
      <c r="B7" s="76"/>
      <c r="C7" s="79"/>
      <c r="D7" s="82"/>
      <c r="E7" s="85"/>
      <c r="F7" s="4" t="s">
        <v>23</v>
      </c>
      <c r="G7" s="31">
        <v>1</v>
      </c>
      <c r="H7" s="17"/>
      <c r="I7" s="31" t="s">
        <v>26</v>
      </c>
      <c r="J7" s="31">
        <v>1</v>
      </c>
      <c r="K7" s="17"/>
      <c r="L7" s="91" t="s">
        <v>27</v>
      </c>
      <c r="M7" s="91"/>
      <c r="N7" s="31">
        <v>2</v>
      </c>
      <c r="O7" s="17"/>
      <c r="P7" s="91"/>
      <c r="Q7" s="91"/>
      <c r="R7" s="31"/>
      <c r="S7" s="17"/>
      <c r="T7" s="91"/>
      <c r="U7" s="91"/>
      <c r="V7" s="31"/>
      <c r="W7" s="17"/>
      <c r="X7" s="91"/>
      <c r="Y7" s="91"/>
      <c r="Z7" s="31"/>
      <c r="AA7" s="17"/>
      <c r="AB7" s="89"/>
    </row>
    <row r="8" spans="2:28" ht="28.5" customHeight="1" x14ac:dyDescent="0.25">
      <c r="B8" s="76"/>
      <c r="C8" s="79"/>
      <c r="D8" s="82"/>
      <c r="E8" s="85"/>
      <c r="F8" s="4" t="s">
        <v>33</v>
      </c>
      <c r="G8" s="31">
        <v>1</v>
      </c>
      <c r="H8" s="17"/>
      <c r="I8" s="31" t="s">
        <v>33</v>
      </c>
      <c r="J8" s="31">
        <v>1</v>
      </c>
      <c r="K8" s="17"/>
      <c r="L8" s="91" t="s">
        <v>22</v>
      </c>
      <c r="M8" s="91"/>
      <c r="N8" s="31">
        <v>2</v>
      </c>
      <c r="O8" s="17"/>
      <c r="P8" s="91" t="s">
        <v>28</v>
      </c>
      <c r="Q8" s="91"/>
      <c r="R8" s="31">
        <v>1</v>
      </c>
      <c r="S8" s="17"/>
      <c r="T8" s="91"/>
      <c r="U8" s="91"/>
      <c r="V8" s="31"/>
      <c r="W8" s="17"/>
      <c r="X8" s="91"/>
      <c r="Y8" s="91"/>
      <c r="Z8" s="31"/>
      <c r="AA8" s="17"/>
      <c r="AB8" s="89"/>
    </row>
    <row r="9" spans="2:28" ht="28.5" customHeight="1" x14ac:dyDescent="0.25">
      <c r="B9" s="76"/>
      <c r="C9" s="79"/>
      <c r="D9" s="82"/>
      <c r="E9" s="85"/>
      <c r="F9" s="4" t="s">
        <v>34</v>
      </c>
      <c r="G9" s="31">
        <v>2</v>
      </c>
      <c r="H9" s="17"/>
      <c r="I9" s="31"/>
      <c r="J9" s="31"/>
      <c r="K9" s="17"/>
      <c r="L9" s="91" t="s">
        <v>30</v>
      </c>
      <c r="M9" s="91"/>
      <c r="N9" s="31">
        <v>2</v>
      </c>
      <c r="O9" s="17"/>
      <c r="P9" s="91" t="s">
        <v>29</v>
      </c>
      <c r="Q9" s="91"/>
      <c r="R9" s="31">
        <v>1</v>
      </c>
      <c r="S9" s="17"/>
      <c r="T9" s="91"/>
      <c r="U9" s="91"/>
      <c r="V9" s="31"/>
      <c r="W9" s="17"/>
      <c r="X9" s="91"/>
      <c r="Y9" s="91"/>
      <c r="Z9" s="31"/>
      <c r="AA9" s="17"/>
      <c r="AB9" s="89"/>
    </row>
    <row r="10" spans="2:28" ht="28.5" customHeight="1" x14ac:dyDescent="0.25">
      <c r="B10" s="76"/>
      <c r="C10" s="79"/>
      <c r="D10" s="82"/>
      <c r="E10" s="85"/>
      <c r="F10" s="4" t="s">
        <v>35</v>
      </c>
      <c r="G10" s="31">
        <v>1</v>
      </c>
      <c r="H10" s="17"/>
      <c r="I10" s="31" t="s">
        <v>36</v>
      </c>
      <c r="J10" s="31">
        <v>1</v>
      </c>
      <c r="K10" s="17"/>
      <c r="L10" s="91" t="s">
        <v>30</v>
      </c>
      <c r="M10" s="91"/>
      <c r="N10" s="31"/>
      <c r="O10" s="17"/>
      <c r="P10" s="91" t="s">
        <v>31</v>
      </c>
      <c r="Q10" s="91"/>
      <c r="R10" s="31">
        <v>2</v>
      </c>
      <c r="S10" s="17"/>
      <c r="T10" s="91"/>
      <c r="U10" s="91"/>
      <c r="V10" s="31"/>
      <c r="W10" s="17"/>
      <c r="X10" s="91"/>
      <c r="Y10" s="91"/>
      <c r="Z10" s="31"/>
      <c r="AA10" s="17"/>
      <c r="AB10" s="89"/>
    </row>
    <row r="11" spans="2:28" ht="28.5" customHeight="1" x14ac:dyDescent="0.25">
      <c r="B11" s="76"/>
      <c r="C11" s="79"/>
      <c r="D11" s="82"/>
      <c r="E11" s="85"/>
      <c r="F11" s="4" t="s">
        <v>37</v>
      </c>
      <c r="G11" s="31">
        <v>1</v>
      </c>
      <c r="H11" s="17"/>
      <c r="I11" s="31" t="s">
        <v>37</v>
      </c>
      <c r="J11" s="31">
        <v>1</v>
      </c>
      <c r="K11" s="17"/>
      <c r="L11" s="91" t="s">
        <v>32</v>
      </c>
      <c r="M11" s="91"/>
      <c r="N11" s="31">
        <v>1</v>
      </c>
      <c r="O11" s="17"/>
      <c r="P11" s="91" t="s">
        <v>32</v>
      </c>
      <c r="Q11" s="91"/>
      <c r="R11" s="31">
        <v>1</v>
      </c>
      <c r="S11" s="17"/>
      <c r="T11" s="91"/>
      <c r="U11" s="91"/>
      <c r="V11" s="31"/>
      <c r="W11" s="17"/>
      <c r="X11" s="91"/>
      <c r="Y11" s="91"/>
      <c r="Z11" s="31"/>
      <c r="AA11" s="17"/>
      <c r="AB11" s="89"/>
    </row>
    <row r="12" spans="2:28" ht="28.5" customHeight="1" thickBot="1" x14ac:dyDescent="0.3">
      <c r="B12" s="76"/>
      <c r="C12" s="80"/>
      <c r="D12" s="83"/>
      <c r="E12" s="86"/>
      <c r="F12" s="5"/>
      <c r="G12" s="33"/>
      <c r="H12" s="18"/>
      <c r="I12" s="33"/>
      <c r="J12" s="33"/>
      <c r="K12" s="18"/>
      <c r="L12" s="92"/>
      <c r="M12" s="92"/>
      <c r="N12" s="33"/>
      <c r="O12" s="18"/>
      <c r="P12" s="92"/>
      <c r="Q12" s="92"/>
      <c r="R12" s="33"/>
      <c r="S12" s="18"/>
      <c r="T12" s="92"/>
      <c r="U12" s="92"/>
      <c r="V12" s="33"/>
      <c r="W12" s="18"/>
      <c r="X12" s="92"/>
      <c r="Y12" s="92"/>
      <c r="Z12" s="33"/>
      <c r="AA12" s="18"/>
      <c r="AB12" s="90"/>
    </row>
    <row r="13" spans="2:28" ht="28.5" customHeight="1" x14ac:dyDescent="0.25">
      <c r="B13" s="76"/>
      <c r="C13" s="78" t="s">
        <v>76</v>
      </c>
      <c r="D13" s="81">
        <f>SUM(H13:H14,K13:K14,O13:O14,S13:S14,W13:W14,AA13:AA14)</f>
        <v>0</v>
      </c>
      <c r="E13" s="84" t="str">
        <f>IF(D13=0," ",IF(D13&gt;=8,"通過","未通過"))</f>
        <v xml:space="preserve"> </v>
      </c>
      <c r="F13" s="3" t="s">
        <v>9</v>
      </c>
      <c r="G13" s="19">
        <v>3</v>
      </c>
      <c r="H13" s="16"/>
      <c r="I13" s="19"/>
      <c r="J13" s="19"/>
      <c r="K13" s="16"/>
      <c r="L13" s="140" t="s">
        <v>38</v>
      </c>
      <c r="M13" s="141"/>
      <c r="N13" s="19">
        <v>3</v>
      </c>
      <c r="O13" s="16"/>
      <c r="P13" s="87"/>
      <c r="Q13" s="87"/>
      <c r="R13" s="19"/>
      <c r="S13" s="16"/>
      <c r="T13" s="87"/>
      <c r="U13" s="87"/>
      <c r="V13" s="19"/>
      <c r="W13" s="16"/>
      <c r="X13" s="87"/>
      <c r="Y13" s="87"/>
      <c r="Z13" s="19"/>
      <c r="AA13" s="16"/>
      <c r="AB13" s="88">
        <f>SUM(G13:G14,J13:J14,N13:N14,R13:R14,V13:V14,Z13:Z14,)</f>
        <v>8</v>
      </c>
    </row>
    <row r="14" spans="2:28" ht="28.5" customHeight="1" thickBot="1" x14ac:dyDescent="0.3">
      <c r="B14" s="76"/>
      <c r="C14" s="80"/>
      <c r="D14" s="83"/>
      <c r="E14" s="86"/>
      <c r="F14" s="5" t="s">
        <v>39</v>
      </c>
      <c r="G14" s="22">
        <v>1</v>
      </c>
      <c r="H14" s="18"/>
      <c r="I14" s="22" t="s">
        <v>39</v>
      </c>
      <c r="J14" s="22">
        <v>1</v>
      </c>
      <c r="K14" s="18"/>
      <c r="L14" s="92"/>
      <c r="M14" s="92"/>
      <c r="N14" s="22"/>
      <c r="O14" s="18"/>
      <c r="P14" s="92"/>
      <c r="Q14" s="92"/>
      <c r="R14" s="22"/>
      <c r="S14" s="18"/>
      <c r="T14" s="92"/>
      <c r="U14" s="92"/>
      <c r="V14" s="22"/>
      <c r="W14" s="18"/>
      <c r="X14" s="92"/>
      <c r="Y14" s="92"/>
      <c r="Z14" s="22"/>
      <c r="AA14" s="18"/>
      <c r="AB14" s="90"/>
    </row>
    <row r="15" spans="2:28" ht="42.75" customHeight="1" x14ac:dyDescent="0.25">
      <c r="B15" s="76"/>
      <c r="C15" s="78" t="s">
        <v>77</v>
      </c>
      <c r="D15" s="81">
        <f>SUM(H15:H16,K15:K16,O15:O16,S15:S16,W15:W16,AA15:AA16)</f>
        <v>0</v>
      </c>
      <c r="E15" s="84" t="str">
        <f>IF(D15=0," ",IF(D15&gt;=12,"通過","未通過"))</f>
        <v xml:space="preserve"> </v>
      </c>
      <c r="F15" s="3" t="s">
        <v>40</v>
      </c>
      <c r="G15" s="19">
        <v>4</v>
      </c>
      <c r="H15" s="16"/>
      <c r="I15" s="19"/>
      <c r="J15" s="19"/>
      <c r="K15" s="16"/>
      <c r="L15" s="140" t="s">
        <v>42</v>
      </c>
      <c r="M15" s="141"/>
      <c r="N15" s="19">
        <v>4</v>
      </c>
      <c r="O15" s="16"/>
      <c r="P15" s="87"/>
      <c r="Q15" s="87"/>
      <c r="R15" s="19"/>
      <c r="S15" s="16"/>
      <c r="T15" s="87"/>
      <c r="U15" s="87"/>
      <c r="V15" s="19"/>
      <c r="W15" s="16"/>
      <c r="X15" s="93"/>
      <c r="Y15" s="93"/>
      <c r="Z15" s="19"/>
      <c r="AA15" s="16"/>
      <c r="AB15" s="88">
        <f>SUM(G15:G16,J15:J16,N15:N16,R15:R16,V15:V16,Z15:Z16,)</f>
        <v>12</v>
      </c>
    </row>
    <row r="16" spans="2:28" ht="28.5" customHeight="1" thickBot="1" x14ac:dyDescent="0.3">
      <c r="B16" s="77"/>
      <c r="C16" s="80"/>
      <c r="D16" s="83"/>
      <c r="E16" s="86"/>
      <c r="F16" s="36" t="s">
        <v>41</v>
      </c>
      <c r="G16" s="37">
        <v>4</v>
      </c>
      <c r="H16" s="18"/>
      <c r="I16" s="22"/>
      <c r="J16" s="22"/>
      <c r="K16" s="18"/>
      <c r="L16" s="92"/>
      <c r="M16" s="92"/>
      <c r="N16" s="22"/>
      <c r="O16" s="18"/>
      <c r="P16" s="92"/>
      <c r="Q16" s="92"/>
      <c r="R16" s="22"/>
      <c r="S16" s="18"/>
      <c r="T16" s="92"/>
      <c r="U16" s="92"/>
      <c r="V16" s="22"/>
      <c r="W16" s="18"/>
      <c r="X16" s="92"/>
      <c r="Y16" s="92"/>
      <c r="Z16" s="22"/>
      <c r="AA16" s="18"/>
      <c r="AB16" s="90"/>
    </row>
    <row r="17" spans="2:28" ht="28.5" customHeight="1" x14ac:dyDescent="0.25">
      <c r="B17" s="94" t="s">
        <v>73</v>
      </c>
      <c r="C17" s="71" t="s">
        <v>78</v>
      </c>
      <c r="D17" s="81">
        <f>H17+K17+O17+S17+W17+AA17</f>
        <v>0</v>
      </c>
      <c r="E17" s="84" t="str">
        <f>IF(D17=0," ",IF(D17&gt;=12,"通過","未通過"))</f>
        <v xml:space="preserve"> </v>
      </c>
      <c r="F17" s="6"/>
      <c r="G17" s="20"/>
      <c r="H17" s="16"/>
      <c r="I17" s="20"/>
      <c r="J17" s="20"/>
      <c r="K17" s="16"/>
      <c r="L17" s="138" t="s">
        <v>43</v>
      </c>
      <c r="M17" s="139"/>
      <c r="N17" s="20">
        <v>3</v>
      </c>
      <c r="O17" s="16"/>
      <c r="P17" s="97" t="s">
        <v>43</v>
      </c>
      <c r="Q17" s="97"/>
      <c r="R17" s="20">
        <v>3</v>
      </c>
      <c r="S17" s="16"/>
      <c r="T17" s="97"/>
      <c r="U17" s="97"/>
      <c r="V17" s="20"/>
      <c r="W17" s="16"/>
      <c r="X17" s="97"/>
      <c r="Y17" s="97"/>
      <c r="Z17" s="20"/>
      <c r="AA17" s="16"/>
      <c r="AB17" s="69">
        <f>SUM(G17:G18,J17:J18,N17:N18,R17:R18,V17:V18,Z17:Z18,)</f>
        <v>12</v>
      </c>
    </row>
    <row r="18" spans="2:28" ht="28.5" customHeight="1" thickBot="1" x14ac:dyDescent="0.3">
      <c r="B18" s="95"/>
      <c r="C18" s="73"/>
      <c r="D18" s="137"/>
      <c r="E18" s="86"/>
      <c r="F18" s="7"/>
      <c r="G18" s="28"/>
      <c r="H18" s="18"/>
      <c r="I18" s="28" t="s">
        <v>45</v>
      </c>
      <c r="J18" s="28">
        <v>2</v>
      </c>
      <c r="K18" s="18"/>
      <c r="L18" s="118" t="s">
        <v>44</v>
      </c>
      <c r="M18" s="119"/>
      <c r="N18" s="28">
        <v>2</v>
      </c>
      <c r="O18" s="18"/>
      <c r="P18" s="118" t="s">
        <v>45</v>
      </c>
      <c r="Q18" s="119"/>
      <c r="R18" s="28">
        <v>2</v>
      </c>
      <c r="S18" s="18"/>
      <c r="T18" s="118"/>
      <c r="U18" s="119"/>
      <c r="V18" s="28"/>
      <c r="W18" s="18"/>
      <c r="X18" s="118"/>
      <c r="Y18" s="119"/>
      <c r="Z18" s="28"/>
      <c r="AA18" s="18"/>
      <c r="AB18" s="70"/>
    </row>
    <row r="19" spans="2:28" ht="28.5" customHeight="1" x14ac:dyDescent="0.25">
      <c r="B19" s="95"/>
      <c r="C19" s="71" t="s">
        <v>79</v>
      </c>
      <c r="D19" s="81">
        <f>H19+K19+O19+S19+W19+AA19</f>
        <v>0</v>
      </c>
      <c r="E19" s="84" t="str">
        <f>IF(D19=0," ",IF(D19&gt;=14,"通過","未通過"))</f>
        <v xml:space="preserve"> </v>
      </c>
      <c r="F19" s="6" t="s">
        <v>46</v>
      </c>
      <c r="G19" s="20">
        <v>3</v>
      </c>
      <c r="H19" s="16"/>
      <c r="I19" s="20" t="s">
        <v>47</v>
      </c>
      <c r="J19" s="20">
        <v>3</v>
      </c>
      <c r="K19" s="16"/>
      <c r="L19" s="138" t="s">
        <v>48</v>
      </c>
      <c r="M19" s="139"/>
      <c r="N19" s="20">
        <v>2</v>
      </c>
      <c r="O19" s="16"/>
      <c r="P19" s="97" t="s">
        <v>49</v>
      </c>
      <c r="Q19" s="97"/>
      <c r="R19" s="20">
        <v>2</v>
      </c>
      <c r="S19" s="16"/>
      <c r="T19" s="97"/>
      <c r="U19" s="97"/>
      <c r="V19" s="20"/>
      <c r="W19" s="16"/>
      <c r="X19" s="97"/>
      <c r="Y19" s="97"/>
      <c r="Z19" s="20"/>
      <c r="AA19" s="16"/>
      <c r="AB19" s="66">
        <f>SUM(G19:G21,J19:J21,N19:N21,R19:R21,V19:V21,Z19:Z21)</f>
        <v>14</v>
      </c>
    </row>
    <row r="20" spans="2:28" ht="28.5" customHeight="1" x14ac:dyDescent="0.25">
      <c r="B20" s="95"/>
      <c r="C20" s="72"/>
      <c r="D20" s="110"/>
      <c r="E20" s="85"/>
      <c r="F20" s="39"/>
      <c r="G20" s="40"/>
      <c r="H20" s="17"/>
      <c r="I20" s="40" t="s">
        <v>50</v>
      </c>
      <c r="J20" s="40">
        <v>2</v>
      </c>
      <c r="K20" s="17"/>
      <c r="L20" s="111"/>
      <c r="M20" s="112"/>
      <c r="N20" s="40"/>
      <c r="O20" s="17"/>
      <c r="P20" s="111"/>
      <c r="Q20" s="112"/>
      <c r="R20" s="40"/>
      <c r="S20" s="17"/>
      <c r="T20" s="111"/>
      <c r="U20" s="112"/>
      <c r="V20" s="40"/>
      <c r="W20" s="17"/>
      <c r="X20" s="111"/>
      <c r="Y20" s="112"/>
      <c r="Z20" s="40"/>
      <c r="AA20" s="17"/>
      <c r="AB20" s="67"/>
    </row>
    <row r="21" spans="2:28" ht="28.5" customHeight="1" thickBot="1" x14ac:dyDescent="0.3">
      <c r="B21" s="95"/>
      <c r="C21" s="73"/>
      <c r="D21" s="137"/>
      <c r="E21" s="86"/>
      <c r="F21" s="7"/>
      <c r="G21" s="28"/>
      <c r="H21" s="18"/>
      <c r="I21" s="28" t="s">
        <v>51</v>
      </c>
      <c r="J21" s="28">
        <v>2</v>
      </c>
      <c r="K21" s="18"/>
      <c r="L21" s="118"/>
      <c r="M21" s="119"/>
      <c r="N21" s="28"/>
      <c r="O21" s="18"/>
      <c r="P21" s="118"/>
      <c r="Q21" s="119"/>
      <c r="R21" s="28"/>
      <c r="S21" s="18"/>
      <c r="T21" s="118"/>
      <c r="U21" s="119"/>
      <c r="V21" s="28"/>
      <c r="W21" s="18"/>
      <c r="X21" s="118"/>
      <c r="Y21" s="119"/>
      <c r="Z21" s="28"/>
      <c r="AA21" s="18"/>
      <c r="AB21" s="68"/>
    </row>
    <row r="22" spans="2:28" ht="28.5" customHeight="1" x14ac:dyDescent="0.25">
      <c r="B22" s="95"/>
      <c r="C22" s="107" t="s">
        <v>80</v>
      </c>
      <c r="D22" s="81">
        <f>SUM(H22:H26,K22:K26,O22:O26,S22:S26,W22:W26,AA22:AA26)</f>
        <v>0</v>
      </c>
      <c r="E22" s="84" t="str">
        <f>IF(D22=0," ",IF(D22&gt;=34,"通過","未通過"))</f>
        <v xml:space="preserve"> </v>
      </c>
      <c r="F22" s="6" t="s">
        <v>56</v>
      </c>
      <c r="G22" s="20">
        <v>4</v>
      </c>
      <c r="H22" s="16"/>
      <c r="I22" s="20" t="s">
        <v>53</v>
      </c>
      <c r="J22" s="20">
        <v>4</v>
      </c>
      <c r="K22" s="16"/>
      <c r="L22" s="97" t="s">
        <v>54</v>
      </c>
      <c r="M22" s="97"/>
      <c r="N22" s="20">
        <v>3</v>
      </c>
      <c r="O22" s="16"/>
      <c r="P22" s="97" t="s">
        <v>52</v>
      </c>
      <c r="Q22" s="97"/>
      <c r="R22" s="20">
        <v>4</v>
      </c>
      <c r="S22" s="16"/>
      <c r="T22" s="97"/>
      <c r="U22" s="97"/>
      <c r="V22" s="20"/>
      <c r="W22" s="16"/>
      <c r="X22" s="97"/>
      <c r="Y22" s="97"/>
      <c r="Z22" s="20"/>
      <c r="AA22" s="16"/>
      <c r="AB22" s="69">
        <f>SUM(G22:G26,J22:J26,N22:N26,R22:R26,V22:V26,Z22:Z26,)</f>
        <v>34</v>
      </c>
    </row>
    <row r="23" spans="2:28" ht="28.5" customHeight="1" x14ac:dyDescent="0.25">
      <c r="B23" s="95"/>
      <c r="C23" s="108"/>
      <c r="D23" s="110"/>
      <c r="E23" s="85"/>
      <c r="F23" s="39"/>
      <c r="G23" s="40"/>
      <c r="H23" s="17"/>
      <c r="I23" s="40" t="s">
        <v>57</v>
      </c>
      <c r="J23" s="40">
        <v>4</v>
      </c>
      <c r="K23" s="17"/>
      <c r="L23" s="111" t="s">
        <v>55</v>
      </c>
      <c r="M23" s="112"/>
      <c r="N23" s="40">
        <v>4</v>
      </c>
      <c r="O23" s="17"/>
      <c r="P23" s="111" t="s">
        <v>58</v>
      </c>
      <c r="Q23" s="112"/>
      <c r="R23" s="40">
        <v>3</v>
      </c>
      <c r="S23" s="17"/>
      <c r="T23" s="111"/>
      <c r="U23" s="112"/>
      <c r="V23" s="40"/>
      <c r="W23" s="17"/>
      <c r="X23" s="111"/>
      <c r="Y23" s="112"/>
      <c r="Z23" s="40"/>
      <c r="AA23" s="17"/>
      <c r="AB23" s="67"/>
    </row>
    <row r="24" spans="2:28" ht="28.5" customHeight="1" x14ac:dyDescent="0.25">
      <c r="B24" s="95"/>
      <c r="C24" s="108"/>
      <c r="D24" s="110"/>
      <c r="E24" s="85"/>
      <c r="F24" s="39"/>
      <c r="G24" s="40"/>
      <c r="H24" s="17"/>
      <c r="I24" s="40"/>
      <c r="J24" s="40"/>
      <c r="K24" s="17"/>
      <c r="L24" s="41"/>
      <c r="M24" s="42"/>
      <c r="N24" s="40"/>
      <c r="O24" s="17"/>
      <c r="P24" s="111" t="s">
        <v>59</v>
      </c>
      <c r="Q24" s="112"/>
      <c r="R24" s="40">
        <v>4</v>
      </c>
      <c r="S24" s="17"/>
      <c r="T24" s="41"/>
      <c r="U24" s="42"/>
      <c r="V24" s="40"/>
      <c r="W24" s="17"/>
      <c r="X24" s="41"/>
      <c r="Y24" s="42"/>
      <c r="Z24" s="40"/>
      <c r="AA24" s="38"/>
      <c r="AB24" s="67"/>
    </row>
    <row r="25" spans="2:28" ht="28.5" customHeight="1" x14ac:dyDescent="0.25">
      <c r="B25" s="95"/>
      <c r="C25" s="108"/>
      <c r="D25" s="110"/>
      <c r="E25" s="85"/>
      <c r="F25" s="39"/>
      <c r="G25" s="40"/>
      <c r="H25" s="17"/>
      <c r="I25" s="40"/>
      <c r="J25" s="40"/>
      <c r="K25" s="17"/>
      <c r="L25" s="111"/>
      <c r="M25" s="112"/>
      <c r="N25" s="40"/>
      <c r="O25" s="17"/>
      <c r="P25" s="142" t="s">
        <v>60</v>
      </c>
      <c r="Q25" s="143"/>
      <c r="R25" s="40">
        <v>4</v>
      </c>
      <c r="S25" s="17"/>
      <c r="T25" s="111"/>
      <c r="U25" s="112"/>
      <c r="V25" s="40"/>
      <c r="W25" s="17"/>
      <c r="X25" s="111"/>
      <c r="Y25" s="112"/>
      <c r="Z25" s="40"/>
      <c r="AA25" s="38"/>
      <c r="AB25" s="67"/>
    </row>
    <row r="26" spans="2:28" ht="28.5" customHeight="1" thickBot="1" x14ac:dyDescent="0.3">
      <c r="B26" s="96"/>
      <c r="C26" s="109"/>
      <c r="D26" s="83"/>
      <c r="E26" s="86"/>
      <c r="F26" s="7"/>
      <c r="G26" s="28"/>
      <c r="H26" s="18"/>
      <c r="I26" s="28"/>
      <c r="J26" s="28"/>
      <c r="K26" s="18"/>
      <c r="L26" s="123"/>
      <c r="M26" s="123"/>
      <c r="N26" s="28"/>
      <c r="O26" s="18"/>
      <c r="P26" s="123"/>
      <c r="Q26" s="123"/>
      <c r="R26" s="28"/>
      <c r="S26" s="18"/>
      <c r="T26" s="123"/>
      <c r="U26" s="123"/>
      <c r="V26" s="28"/>
      <c r="W26" s="18"/>
      <c r="X26" s="123"/>
      <c r="Y26" s="123"/>
      <c r="Z26" s="28"/>
      <c r="AA26" s="18"/>
      <c r="AB26" s="70"/>
    </row>
    <row r="27" spans="2:28" ht="28.5" customHeight="1" x14ac:dyDescent="0.25">
      <c r="B27" s="98" t="s">
        <v>74</v>
      </c>
      <c r="C27" s="101" t="s">
        <v>81</v>
      </c>
      <c r="D27" s="103">
        <f>SUM(H27:H28,K27:K28,O27:O28,S27:S28,W27:W28,AA27:AA28)</f>
        <v>0</v>
      </c>
      <c r="E27" s="104" t="str">
        <f>IF(D27=0," ",IF(D27&gt;=5,"通過","未通過"))</f>
        <v xml:space="preserve"> </v>
      </c>
      <c r="F27" s="8" t="s">
        <v>62</v>
      </c>
      <c r="G27" s="32">
        <v>1</v>
      </c>
      <c r="H27" s="16"/>
      <c r="I27" s="32" t="s">
        <v>62</v>
      </c>
      <c r="J27" s="32">
        <v>1</v>
      </c>
      <c r="K27" s="16"/>
      <c r="L27" s="106"/>
      <c r="M27" s="106"/>
      <c r="N27" s="32"/>
      <c r="O27" s="16"/>
      <c r="P27" s="106"/>
      <c r="Q27" s="106"/>
      <c r="R27" s="32"/>
      <c r="S27" s="16"/>
      <c r="T27" s="106"/>
      <c r="U27" s="106"/>
      <c r="V27" s="32"/>
      <c r="W27" s="16"/>
      <c r="X27" s="106"/>
      <c r="Y27" s="106"/>
      <c r="Z27" s="32"/>
      <c r="AA27" s="16"/>
      <c r="AB27" s="115">
        <f>SUM(G27:G28,J27:J28,N27:N28,R27:R28,V27:V28,Z27:Z28)</f>
        <v>5</v>
      </c>
    </row>
    <row r="28" spans="2:28" ht="28.5" customHeight="1" thickBot="1" x14ac:dyDescent="0.3">
      <c r="B28" s="99"/>
      <c r="C28" s="102"/>
      <c r="D28" s="82"/>
      <c r="E28" s="105"/>
      <c r="F28" s="10"/>
      <c r="G28" s="35"/>
      <c r="H28" s="18"/>
      <c r="I28" s="35" t="s">
        <v>61</v>
      </c>
      <c r="J28" s="35">
        <v>3</v>
      </c>
      <c r="K28" s="18"/>
      <c r="L28" s="117"/>
      <c r="M28" s="117"/>
      <c r="N28" s="35"/>
      <c r="O28" s="18"/>
      <c r="P28" s="117"/>
      <c r="Q28" s="117"/>
      <c r="R28" s="35"/>
      <c r="S28" s="18"/>
      <c r="T28" s="117"/>
      <c r="U28" s="117"/>
      <c r="V28" s="35"/>
      <c r="W28" s="18"/>
      <c r="X28" s="117"/>
      <c r="Y28" s="117"/>
      <c r="Z28" s="35"/>
      <c r="AA28" s="18"/>
      <c r="AB28" s="116"/>
    </row>
    <row r="29" spans="2:28" ht="28.5" customHeight="1" x14ac:dyDescent="0.25">
      <c r="B29" s="99"/>
      <c r="C29" s="101" t="s">
        <v>82</v>
      </c>
      <c r="D29" s="103">
        <f>SUM(H29:H32,K29:K32,O29:O32,S29:S32,W29:W32,AA29:AA32)</f>
        <v>0</v>
      </c>
      <c r="E29" s="104" t="str">
        <f>IF(D29=0," ",IF(D29&gt;=34,"通過","未通過"))</f>
        <v xml:space="preserve"> </v>
      </c>
      <c r="F29" s="8"/>
      <c r="G29" s="25"/>
      <c r="H29" s="16"/>
      <c r="I29" s="25" t="s">
        <v>63</v>
      </c>
      <c r="J29" s="25">
        <v>3</v>
      </c>
      <c r="K29" s="16"/>
      <c r="L29" s="128" t="s">
        <v>13</v>
      </c>
      <c r="M29" s="29" t="s">
        <v>10</v>
      </c>
      <c r="N29" s="11">
        <v>3</v>
      </c>
      <c r="O29" s="16"/>
      <c r="P29" s="130" t="s">
        <v>116</v>
      </c>
      <c r="Q29" s="131"/>
      <c r="R29" s="11">
        <v>4</v>
      </c>
      <c r="S29" s="16"/>
      <c r="T29" s="130" t="s">
        <v>66</v>
      </c>
      <c r="U29" s="131"/>
      <c r="V29" s="25">
        <v>2</v>
      </c>
      <c r="W29" s="16"/>
      <c r="X29" s="106" t="s">
        <v>118</v>
      </c>
      <c r="Y29" s="106"/>
      <c r="Z29" s="25">
        <v>2</v>
      </c>
      <c r="AA29" s="16"/>
      <c r="AB29" s="115">
        <f>SUM(G29:G32,J29:J32,N29:N32,R29:R32,V29:V32,Z29:Z32)-6</f>
        <v>39</v>
      </c>
    </row>
    <row r="30" spans="2:28" ht="28.5" customHeight="1" x14ac:dyDescent="0.25">
      <c r="B30" s="99"/>
      <c r="C30" s="113"/>
      <c r="D30" s="82"/>
      <c r="E30" s="114"/>
      <c r="F30" s="9"/>
      <c r="G30" s="26"/>
      <c r="H30" s="17"/>
      <c r="I30" s="26" t="s">
        <v>64</v>
      </c>
      <c r="J30" s="26">
        <v>3</v>
      </c>
      <c r="K30" s="17"/>
      <c r="L30" s="129"/>
      <c r="M30" s="30" t="s">
        <v>11</v>
      </c>
      <c r="N30" s="12">
        <v>3</v>
      </c>
      <c r="O30" s="17"/>
      <c r="P30" s="126"/>
      <c r="Q30" s="127"/>
      <c r="R30" s="12"/>
      <c r="S30" s="17"/>
      <c r="T30" s="132" t="s">
        <v>67</v>
      </c>
      <c r="U30" s="133"/>
      <c r="V30" s="26">
        <v>4</v>
      </c>
      <c r="W30" s="17"/>
      <c r="X30" s="132" t="s">
        <v>69</v>
      </c>
      <c r="Y30" s="134"/>
      <c r="Z30" s="26">
        <v>4</v>
      </c>
      <c r="AA30" s="17"/>
      <c r="AB30" s="120"/>
    </row>
    <row r="31" spans="2:28" ht="28.5" customHeight="1" x14ac:dyDescent="0.25">
      <c r="B31" s="99"/>
      <c r="C31" s="113"/>
      <c r="D31" s="82"/>
      <c r="E31" s="114"/>
      <c r="F31" s="9"/>
      <c r="G31" s="26"/>
      <c r="H31" s="17"/>
      <c r="I31" s="26" t="s">
        <v>65</v>
      </c>
      <c r="J31" s="26">
        <v>2</v>
      </c>
      <c r="K31" s="17"/>
      <c r="L31" s="129"/>
      <c r="M31" s="30" t="s">
        <v>12</v>
      </c>
      <c r="N31" s="26">
        <v>3</v>
      </c>
      <c r="O31" s="17"/>
      <c r="P31" s="121"/>
      <c r="Q31" s="121"/>
      <c r="R31" s="26"/>
      <c r="S31" s="17"/>
      <c r="T31" s="132" t="s">
        <v>68</v>
      </c>
      <c r="U31" s="134"/>
      <c r="V31" s="26">
        <v>4</v>
      </c>
      <c r="W31" s="17"/>
      <c r="X31" s="132" t="s">
        <v>70</v>
      </c>
      <c r="Y31" s="134"/>
      <c r="Z31" s="26">
        <v>4</v>
      </c>
      <c r="AA31" s="17"/>
      <c r="AB31" s="120"/>
    </row>
    <row r="32" spans="2:28" ht="28.5" customHeight="1" thickBot="1" x14ac:dyDescent="0.3">
      <c r="B32" s="100"/>
      <c r="C32" s="102"/>
      <c r="D32" s="83"/>
      <c r="E32" s="105"/>
      <c r="F32" s="10"/>
      <c r="G32" s="27"/>
      <c r="H32" s="18"/>
      <c r="I32" s="27"/>
      <c r="J32" s="27"/>
      <c r="K32" s="18"/>
      <c r="L32" s="135"/>
      <c r="M32" s="136"/>
      <c r="N32" s="27"/>
      <c r="O32" s="18"/>
      <c r="P32" s="117"/>
      <c r="Q32" s="117"/>
      <c r="R32" s="27"/>
      <c r="S32" s="18"/>
      <c r="T32" s="117" t="s">
        <v>117</v>
      </c>
      <c r="U32" s="117"/>
      <c r="V32" s="27">
        <v>4</v>
      </c>
      <c r="W32" s="18"/>
      <c r="X32" s="124"/>
      <c r="Y32" s="125"/>
      <c r="Z32" s="27"/>
      <c r="AA32" s="18"/>
      <c r="AB32" s="116"/>
    </row>
    <row r="33" spans="5:29" x14ac:dyDescent="0.25">
      <c r="F33" s="24" t="s">
        <v>14</v>
      </c>
      <c r="G33" s="24"/>
      <c r="H33" s="21">
        <f>SUM(H4:H32)</f>
        <v>0</v>
      </c>
      <c r="I33" s="122" t="s">
        <v>14</v>
      </c>
      <c r="J33" s="122"/>
      <c r="K33" s="21">
        <f>SUM(K4:K32)</f>
        <v>0</v>
      </c>
      <c r="M33" s="122" t="s">
        <v>14</v>
      </c>
      <c r="N33" s="122"/>
      <c r="O33" s="21">
        <f>SUM(O4:O32)</f>
        <v>0</v>
      </c>
      <c r="P33" s="122" t="s">
        <v>14</v>
      </c>
      <c r="Q33" s="122"/>
      <c r="R33" s="122"/>
      <c r="S33" s="21">
        <f>SUM(S4:S32)</f>
        <v>0</v>
      </c>
      <c r="T33" s="122" t="s">
        <v>14</v>
      </c>
      <c r="U33" s="122"/>
      <c r="V33" s="122"/>
      <c r="W33" s="21">
        <f>SUM(W4:W32)</f>
        <v>0</v>
      </c>
      <c r="X33" s="122" t="s">
        <v>14</v>
      </c>
      <c r="Y33" s="122"/>
      <c r="Z33" s="122"/>
      <c r="AA33" s="21">
        <f>SUM(AA4:AA32)</f>
        <v>0</v>
      </c>
    </row>
    <row r="35" spans="5:29" x14ac:dyDescent="0.25">
      <c r="E35" s="53" t="s">
        <v>83</v>
      </c>
      <c r="F35" s="53"/>
      <c r="G35" s="53"/>
      <c r="H35" s="5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5:29" x14ac:dyDescent="0.25">
      <c r="E36" s="53"/>
      <c r="F36" s="53"/>
      <c r="G36" s="53"/>
      <c r="H36" s="5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5:29" x14ac:dyDescent="0.25">
      <c r="E37" s="45"/>
      <c r="F37" s="45"/>
      <c r="G37" s="45"/>
      <c r="H37" s="45"/>
      <c r="I37" s="45"/>
      <c r="J37" s="45"/>
      <c r="K37" s="45"/>
      <c r="L37" s="45"/>
      <c r="M37" s="43"/>
      <c r="N37" s="43"/>
      <c r="O37" s="43"/>
      <c r="P37" s="43"/>
      <c r="Q37" s="43"/>
      <c r="R37" s="43"/>
      <c r="S37" s="43"/>
      <c r="T37" s="54" t="s">
        <v>84</v>
      </c>
      <c r="U37" s="55"/>
      <c r="V37" s="55"/>
      <c r="W37" s="55"/>
      <c r="X37" s="55"/>
      <c r="Y37" s="55"/>
      <c r="Z37" s="55"/>
      <c r="AA37" s="55"/>
      <c r="AB37" s="43"/>
      <c r="AC37" s="43"/>
    </row>
    <row r="38" spans="5:29" x14ac:dyDescent="0.25">
      <c r="E38" s="45" t="s">
        <v>85</v>
      </c>
      <c r="F38" s="45"/>
      <c r="G38" s="45"/>
      <c r="H38" s="45"/>
      <c r="I38" s="45"/>
      <c r="J38" s="45"/>
      <c r="K38" s="45"/>
      <c r="L38" s="45"/>
      <c r="M38" s="43"/>
      <c r="N38" s="43"/>
      <c r="O38" s="43"/>
      <c r="P38" s="43"/>
      <c r="Q38" s="43"/>
      <c r="R38" s="43"/>
      <c r="S38" s="43"/>
      <c r="T38" s="55"/>
      <c r="U38" s="55"/>
      <c r="V38" s="55"/>
      <c r="W38" s="55"/>
      <c r="X38" s="55"/>
      <c r="Y38" s="55"/>
      <c r="Z38" s="55"/>
      <c r="AA38" s="55"/>
      <c r="AB38" s="43"/>
      <c r="AC38" s="43"/>
    </row>
    <row r="39" spans="5:29" x14ac:dyDescent="0.25">
      <c r="E39" s="45" t="s">
        <v>115</v>
      </c>
      <c r="F39" s="45"/>
      <c r="G39" s="45"/>
      <c r="H39" s="45"/>
      <c r="I39" s="45"/>
      <c r="J39" s="45"/>
      <c r="K39" s="45"/>
      <c r="L39" s="45"/>
      <c r="M39" s="43"/>
      <c r="N39" s="43"/>
      <c r="O39" s="43"/>
      <c r="P39" s="43"/>
      <c r="Q39" s="43"/>
      <c r="R39" s="43"/>
      <c r="S39" s="43"/>
      <c r="T39" s="55"/>
      <c r="U39" s="55"/>
      <c r="V39" s="55"/>
      <c r="W39" s="55"/>
      <c r="X39" s="55"/>
      <c r="Y39" s="55"/>
      <c r="Z39" s="55"/>
      <c r="AA39" s="55"/>
      <c r="AB39" s="43"/>
      <c r="AC39" s="43"/>
    </row>
    <row r="40" spans="5:29" x14ac:dyDescent="0.25">
      <c r="E40" s="56" t="s">
        <v>86</v>
      </c>
      <c r="F40" s="44" t="s">
        <v>87</v>
      </c>
      <c r="G40" s="44" t="s">
        <v>88</v>
      </c>
      <c r="H40" s="44"/>
      <c r="I40" s="44" t="s">
        <v>89</v>
      </c>
      <c r="J40" s="44" t="s">
        <v>88</v>
      </c>
      <c r="K40" s="44"/>
      <c r="L40" s="44" t="s">
        <v>90</v>
      </c>
      <c r="M40" s="44"/>
      <c r="N40" s="44" t="s">
        <v>91</v>
      </c>
      <c r="O40" s="44">
        <v>51</v>
      </c>
      <c r="P40" s="44" t="s">
        <v>92</v>
      </c>
      <c r="Q40" s="43"/>
      <c r="R40" s="43"/>
      <c r="S40" s="43"/>
      <c r="T40" s="55"/>
      <c r="U40" s="55"/>
      <c r="V40" s="55"/>
      <c r="W40" s="55"/>
      <c r="X40" s="55"/>
      <c r="Y40" s="55"/>
      <c r="Z40" s="55"/>
      <c r="AA40" s="55"/>
      <c r="AB40" s="43"/>
      <c r="AC40" s="43"/>
    </row>
    <row r="41" spans="5:29" x14ac:dyDescent="0.25">
      <c r="E41" s="56"/>
      <c r="F41" s="46">
        <f>D4</f>
        <v>0</v>
      </c>
      <c r="G41" s="46"/>
      <c r="H41" s="46"/>
      <c r="I41" s="46">
        <f>D13</f>
        <v>0</v>
      </c>
      <c r="J41" s="46"/>
      <c r="K41" s="46"/>
      <c r="L41" s="46">
        <f>D15</f>
        <v>0</v>
      </c>
      <c r="M41" s="46"/>
      <c r="N41" s="46" t="s">
        <v>91</v>
      </c>
      <c r="O41" s="46">
        <f>F41+I41+L41</f>
        <v>0</v>
      </c>
      <c r="P41" s="47" t="str">
        <f>IF(O41=0," ",IF(O41&gt;=51,"通過","未通過"))</f>
        <v xml:space="preserve"> </v>
      </c>
      <c r="Q41" s="43"/>
      <c r="R41" s="43"/>
      <c r="S41" s="43"/>
      <c r="T41" s="55"/>
      <c r="U41" s="55"/>
      <c r="V41" s="55"/>
      <c r="W41" s="55"/>
      <c r="X41" s="55"/>
      <c r="Y41" s="55"/>
      <c r="Z41" s="55"/>
      <c r="AA41" s="55"/>
      <c r="AB41" s="43"/>
      <c r="AC41" s="43"/>
    </row>
    <row r="42" spans="5:29" x14ac:dyDescent="0.25"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 spans="5:29" x14ac:dyDescent="0.25">
      <c r="E43" s="45" t="s">
        <v>93</v>
      </c>
      <c r="F43" s="45"/>
      <c r="G43" s="45"/>
      <c r="H43" s="45"/>
      <c r="I43" s="45"/>
      <c r="J43" s="45"/>
      <c r="K43" s="45"/>
      <c r="L43" s="45"/>
      <c r="M43" s="43"/>
      <c r="N43" s="43"/>
      <c r="O43" s="43"/>
      <c r="P43" s="43"/>
      <c r="Q43" s="43"/>
      <c r="R43" s="43"/>
      <c r="S43" s="43"/>
      <c r="T43" s="57" t="s">
        <v>94</v>
      </c>
      <c r="U43" s="57"/>
      <c r="V43" s="57"/>
      <c r="W43" s="57"/>
      <c r="X43" s="57"/>
      <c r="Y43" s="57"/>
      <c r="Z43" s="57"/>
      <c r="AA43" s="57"/>
      <c r="AB43" s="43"/>
      <c r="AC43" s="43"/>
    </row>
    <row r="44" spans="5:29" x14ac:dyDescent="0.25">
      <c r="E44" s="45"/>
      <c r="F44" s="45"/>
      <c r="G44" s="45"/>
      <c r="H44" s="45"/>
      <c r="I44" s="45"/>
      <c r="J44" s="45"/>
      <c r="K44" s="45"/>
      <c r="L44" s="45"/>
      <c r="M44" s="43"/>
      <c r="N44" s="43"/>
      <c r="O44" s="43"/>
      <c r="P44" s="43"/>
      <c r="Q44" s="43"/>
      <c r="R44" s="43"/>
      <c r="S44" s="43"/>
      <c r="T44" s="57"/>
      <c r="U44" s="57"/>
      <c r="V44" s="57"/>
      <c r="W44" s="57"/>
      <c r="X44" s="57"/>
      <c r="Y44" s="57"/>
      <c r="Z44" s="57"/>
      <c r="AA44" s="57"/>
      <c r="AB44" s="43"/>
      <c r="AC44" s="43"/>
    </row>
    <row r="45" spans="5:29" x14ac:dyDescent="0.25">
      <c r="E45" s="45" t="s">
        <v>95</v>
      </c>
      <c r="F45" s="45"/>
      <c r="G45" s="45"/>
      <c r="H45" s="45"/>
      <c r="I45" s="45"/>
      <c r="J45" s="45"/>
      <c r="K45" s="45"/>
      <c r="L45" s="45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 spans="5:29" x14ac:dyDescent="0.25">
      <c r="E46" s="58" t="s">
        <v>96</v>
      </c>
      <c r="F46" s="48" t="s">
        <v>89</v>
      </c>
      <c r="G46" s="48" t="s">
        <v>88</v>
      </c>
      <c r="H46" s="48"/>
      <c r="I46" s="48" t="s">
        <v>90</v>
      </c>
      <c r="J46" s="48" t="s">
        <v>88</v>
      </c>
      <c r="K46" s="48"/>
      <c r="L46" s="48" t="s">
        <v>97</v>
      </c>
      <c r="M46" s="48" t="s">
        <v>88</v>
      </c>
      <c r="N46" s="48" t="s">
        <v>98</v>
      </c>
      <c r="O46" s="48" t="s">
        <v>88</v>
      </c>
      <c r="P46" s="48" t="s">
        <v>99</v>
      </c>
      <c r="Q46" s="48" t="s">
        <v>88</v>
      </c>
      <c r="R46" s="48" t="s">
        <v>100</v>
      </c>
      <c r="S46" s="48" t="s">
        <v>91</v>
      </c>
      <c r="T46" s="48">
        <v>80</v>
      </c>
      <c r="U46" s="43"/>
      <c r="V46" s="43"/>
      <c r="W46" s="43"/>
      <c r="X46" s="43"/>
      <c r="Y46" s="43"/>
      <c r="Z46" s="43"/>
      <c r="AA46" s="43"/>
      <c r="AB46" s="43"/>
      <c r="AC46" s="43"/>
    </row>
    <row r="47" spans="5:29" x14ac:dyDescent="0.25">
      <c r="E47" s="58"/>
      <c r="F47" s="46">
        <f>AB13</f>
        <v>8</v>
      </c>
      <c r="G47" s="46"/>
      <c r="H47" s="46"/>
      <c r="I47" s="46">
        <f>AB15</f>
        <v>12</v>
      </c>
      <c r="J47" s="46"/>
      <c r="K47" s="46"/>
      <c r="L47" s="46">
        <f>AB19</f>
        <v>14</v>
      </c>
      <c r="M47" s="46"/>
      <c r="N47" s="46">
        <f>AB22</f>
        <v>34</v>
      </c>
      <c r="O47" s="46"/>
      <c r="P47" s="46">
        <f>AB27</f>
        <v>5</v>
      </c>
      <c r="Q47" s="46"/>
      <c r="R47" s="46">
        <f>AB29</f>
        <v>39</v>
      </c>
      <c r="S47" s="46"/>
      <c r="T47" s="46">
        <f>SUM(F47:S47)</f>
        <v>112</v>
      </c>
      <c r="U47" s="43"/>
      <c r="V47" s="43"/>
      <c r="W47" s="43"/>
      <c r="X47" s="43"/>
      <c r="Y47" s="43"/>
      <c r="Z47" s="43"/>
      <c r="AA47" s="43"/>
      <c r="AB47" s="43"/>
      <c r="AC47" s="43"/>
    </row>
    <row r="48" spans="5:29" x14ac:dyDescent="0.25"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spans="5:29" x14ac:dyDescent="0.25"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spans="5:29" x14ac:dyDescent="0.25">
      <c r="E50" s="45" t="s">
        <v>101</v>
      </c>
      <c r="F50" s="45"/>
      <c r="G50" s="45"/>
      <c r="H50" s="45"/>
      <c r="I50" s="45"/>
      <c r="J50" s="45"/>
      <c r="K50" s="45"/>
      <c r="L50" s="45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 spans="5:29" ht="33" x14ac:dyDescent="0.25">
      <c r="E51" s="59" t="s">
        <v>102</v>
      </c>
      <c r="F51" s="49" t="s">
        <v>89</v>
      </c>
      <c r="G51" s="49" t="s">
        <v>88</v>
      </c>
      <c r="H51" s="49"/>
      <c r="I51" s="49" t="s">
        <v>90</v>
      </c>
      <c r="J51" s="49" t="s">
        <v>88</v>
      </c>
      <c r="K51" s="49"/>
      <c r="L51" s="49" t="s">
        <v>97</v>
      </c>
      <c r="M51" s="49" t="s">
        <v>88</v>
      </c>
      <c r="N51" s="49" t="s">
        <v>98</v>
      </c>
      <c r="O51" s="49" t="s">
        <v>88</v>
      </c>
      <c r="P51" s="49" t="s">
        <v>99</v>
      </c>
      <c r="Q51" s="49" t="s">
        <v>88</v>
      </c>
      <c r="R51" s="49" t="s">
        <v>100</v>
      </c>
      <c r="S51" s="49" t="s">
        <v>91</v>
      </c>
      <c r="T51" s="49">
        <v>60</v>
      </c>
      <c r="U51" s="50" t="s">
        <v>103</v>
      </c>
      <c r="V51" s="43"/>
      <c r="W51" s="43"/>
      <c r="X51" s="43"/>
      <c r="Y51" s="43"/>
      <c r="Z51" s="43"/>
      <c r="AA51" s="43"/>
      <c r="AB51" s="43"/>
      <c r="AC51" s="43"/>
    </row>
    <row r="52" spans="5:29" x14ac:dyDescent="0.25">
      <c r="E52" s="59"/>
      <c r="F52" s="46">
        <f>I41</f>
        <v>0</v>
      </c>
      <c r="G52" s="46"/>
      <c r="H52" s="46"/>
      <c r="I52" s="46">
        <f>L41</f>
        <v>0</v>
      </c>
      <c r="J52" s="46"/>
      <c r="K52" s="46"/>
      <c r="L52" s="46">
        <f>D19</f>
        <v>0</v>
      </c>
      <c r="M52" s="46"/>
      <c r="N52" s="46">
        <f>D22</f>
        <v>0</v>
      </c>
      <c r="O52" s="46"/>
      <c r="P52" s="46">
        <f>D27</f>
        <v>0</v>
      </c>
      <c r="Q52" s="46"/>
      <c r="R52" s="46">
        <f>D29</f>
        <v>0</v>
      </c>
      <c r="S52" s="46"/>
      <c r="T52" s="46">
        <f>SUM(F52:S52)</f>
        <v>0</v>
      </c>
      <c r="U52" s="47" t="str">
        <f>IF(T52=0," ",IF(T52&gt;=60,"通過","未通過"))</f>
        <v xml:space="preserve"> </v>
      </c>
      <c r="V52" s="43"/>
      <c r="W52" s="43"/>
      <c r="X52" s="43"/>
      <c r="Y52" s="43"/>
      <c r="Z52" s="43"/>
      <c r="AA52" s="43"/>
      <c r="AB52" s="43"/>
      <c r="AC52" s="43"/>
    </row>
    <row r="53" spans="5:29" x14ac:dyDescent="0.25"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</row>
    <row r="54" spans="5:29" x14ac:dyDescent="0.25">
      <c r="E54" s="45" t="s">
        <v>104</v>
      </c>
      <c r="F54" s="45"/>
      <c r="G54" s="45"/>
      <c r="H54" s="45"/>
      <c r="I54" s="45"/>
      <c r="J54" s="45"/>
      <c r="K54" s="45"/>
      <c r="L54" s="45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 spans="5:29" x14ac:dyDescent="0.25">
      <c r="E55" s="60" t="s">
        <v>105</v>
      </c>
      <c r="F55" s="51" t="s">
        <v>90</v>
      </c>
      <c r="G55" s="51" t="s">
        <v>88</v>
      </c>
      <c r="H55" s="51"/>
      <c r="I55" s="51" t="s">
        <v>98</v>
      </c>
      <c r="J55" s="51" t="s">
        <v>88</v>
      </c>
      <c r="K55" s="51"/>
      <c r="L55" s="51" t="s">
        <v>100</v>
      </c>
      <c r="M55" s="51" t="s">
        <v>91</v>
      </c>
      <c r="N55" s="51">
        <v>45</v>
      </c>
      <c r="O55" s="51"/>
      <c r="P55" s="51" t="s">
        <v>92</v>
      </c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</row>
    <row r="56" spans="5:29" x14ac:dyDescent="0.25">
      <c r="E56" s="60"/>
      <c r="F56" s="46">
        <f>I52</f>
        <v>0</v>
      </c>
      <c r="G56" s="46"/>
      <c r="H56" s="46"/>
      <c r="I56" s="46">
        <f>N52</f>
        <v>0</v>
      </c>
      <c r="J56" s="46"/>
      <c r="K56" s="46"/>
      <c r="L56" s="46">
        <f>R52</f>
        <v>0</v>
      </c>
      <c r="M56" s="46"/>
      <c r="N56" s="46">
        <f>SUM(F56:L56)</f>
        <v>0</v>
      </c>
      <c r="O56" s="46"/>
      <c r="P56" s="47" t="str">
        <f>IF(N56=0," ",IF(N56&gt;=45,"通過","未通過"))</f>
        <v xml:space="preserve"> </v>
      </c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 spans="5:29" x14ac:dyDescent="0.25"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5:29" x14ac:dyDescent="0.25">
      <c r="E58" s="45" t="s">
        <v>106</v>
      </c>
      <c r="F58" s="45"/>
      <c r="G58" s="45"/>
      <c r="H58" s="45"/>
      <c r="I58" s="45"/>
      <c r="J58" s="45"/>
      <c r="K58" s="45"/>
      <c r="L58" s="45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 spans="5:29" x14ac:dyDescent="0.25">
      <c r="E59" s="61" t="s">
        <v>107</v>
      </c>
      <c r="F59" s="52" t="s">
        <v>108</v>
      </c>
      <c r="G59" s="52"/>
      <c r="H59" s="52" t="s">
        <v>88</v>
      </c>
      <c r="I59" s="62" t="s">
        <v>109</v>
      </c>
      <c r="J59" s="62"/>
      <c r="K59" s="52" t="s">
        <v>88</v>
      </c>
      <c r="L59" s="62" t="s">
        <v>110</v>
      </c>
      <c r="M59" s="62"/>
      <c r="N59" s="52" t="s">
        <v>88</v>
      </c>
      <c r="O59" s="62" t="s">
        <v>111</v>
      </c>
      <c r="P59" s="62"/>
      <c r="Q59" s="62"/>
      <c r="R59" s="52" t="s">
        <v>88</v>
      </c>
      <c r="S59" s="62" t="s">
        <v>112</v>
      </c>
      <c r="T59" s="62"/>
      <c r="U59" s="62"/>
      <c r="V59" s="52" t="s">
        <v>88</v>
      </c>
      <c r="W59" s="62" t="s">
        <v>113</v>
      </c>
      <c r="X59" s="62"/>
      <c r="Y59" s="62"/>
      <c r="Z59" s="52" t="s">
        <v>114</v>
      </c>
      <c r="AA59" s="62">
        <v>150</v>
      </c>
      <c r="AB59" s="62"/>
      <c r="AC59" s="52" t="s">
        <v>92</v>
      </c>
    </row>
    <row r="60" spans="5:29" x14ac:dyDescent="0.25">
      <c r="E60" s="61"/>
      <c r="F60" s="46">
        <f>H33</f>
        <v>0</v>
      </c>
      <c r="G60" s="46"/>
      <c r="H60" s="46"/>
      <c r="I60" s="46">
        <f>K33</f>
        <v>0</v>
      </c>
      <c r="J60" s="46"/>
      <c r="K60" s="46"/>
      <c r="L60" s="46">
        <f>O33</f>
        <v>0</v>
      </c>
      <c r="M60" s="46"/>
      <c r="N60" s="46"/>
      <c r="O60" s="46"/>
      <c r="P60" s="46">
        <f>S33</f>
        <v>0</v>
      </c>
      <c r="Q60" s="46"/>
      <c r="R60" s="46"/>
      <c r="S60" s="46"/>
      <c r="T60" s="46">
        <f>W33</f>
        <v>0</v>
      </c>
      <c r="U60" s="46"/>
      <c r="V60" s="46"/>
      <c r="W60" s="46"/>
      <c r="X60" s="46">
        <f>AA33</f>
        <v>0</v>
      </c>
      <c r="Y60" s="46"/>
      <c r="Z60" s="46" t="s">
        <v>114</v>
      </c>
      <c r="AA60" s="63">
        <f>F60+I60+L60+P60+T60+X60</f>
        <v>0</v>
      </c>
      <c r="AB60" s="63"/>
      <c r="AC60" s="47" t="str">
        <f>IF(AA60=0," ",IF(AA60&gt;=150,"通過","未通過"))</f>
        <v xml:space="preserve"> </v>
      </c>
    </row>
  </sheetData>
  <sheetProtection password="CC6B" sheet="1" objects="1" scenarios="1" selectLockedCells="1"/>
  <mergeCells count="175">
    <mergeCell ref="D19:D21"/>
    <mergeCell ref="P24:Q24"/>
    <mergeCell ref="T20:U20"/>
    <mergeCell ref="T21:U21"/>
    <mergeCell ref="X20:Y20"/>
    <mergeCell ref="X21:Y21"/>
    <mergeCell ref="L23:M23"/>
    <mergeCell ref="L25:M25"/>
    <mergeCell ref="P23:Q23"/>
    <mergeCell ref="P25:Q25"/>
    <mergeCell ref="L21:M21"/>
    <mergeCell ref="L22:M22"/>
    <mergeCell ref="P21:Q21"/>
    <mergeCell ref="T23:U23"/>
    <mergeCell ref="T25:U25"/>
    <mergeCell ref="X23:Y23"/>
    <mergeCell ref="X25:Y25"/>
    <mergeCell ref="L19:M19"/>
    <mergeCell ref="L20:M20"/>
    <mergeCell ref="L4:M4"/>
    <mergeCell ref="L5:M5"/>
    <mergeCell ref="L6:M6"/>
    <mergeCell ref="L7:M7"/>
    <mergeCell ref="L8:M8"/>
    <mergeCell ref="L9:M9"/>
    <mergeCell ref="C17:C18"/>
    <mergeCell ref="D17:D18"/>
    <mergeCell ref="E17:E18"/>
    <mergeCell ref="L16:M16"/>
    <mergeCell ref="L17:M17"/>
    <mergeCell ref="L18:M18"/>
    <mergeCell ref="L10:M10"/>
    <mergeCell ref="L11:M11"/>
    <mergeCell ref="L12:M12"/>
    <mergeCell ref="L13:M13"/>
    <mergeCell ref="L14:M14"/>
    <mergeCell ref="L15:M15"/>
    <mergeCell ref="I33:J33"/>
    <mergeCell ref="M33:N33"/>
    <mergeCell ref="P33:R33"/>
    <mergeCell ref="T33:V33"/>
    <mergeCell ref="X33:Z33"/>
    <mergeCell ref="AB22:AB26"/>
    <mergeCell ref="P26:Q26"/>
    <mergeCell ref="T26:U26"/>
    <mergeCell ref="X26:Y26"/>
    <mergeCell ref="X32:Y32"/>
    <mergeCell ref="P30:Q30"/>
    <mergeCell ref="L29:L31"/>
    <mergeCell ref="T29:U29"/>
    <mergeCell ref="T30:U30"/>
    <mergeCell ref="T31:U31"/>
    <mergeCell ref="X30:Y30"/>
    <mergeCell ref="X31:Y31"/>
    <mergeCell ref="L26:M26"/>
    <mergeCell ref="L27:M27"/>
    <mergeCell ref="L28:M28"/>
    <mergeCell ref="X29:Y29"/>
    <mergeCell ref="L32:M32"/>
    <mergeCell ref="P29:Q29"/>
    <mergeCell ref="X27:Y27"/>
    <mergeCell ref="AB27:AB28"/>
    <mergeCell ref="P28:Q28"/>
    <mergeCell ref="T28:U28"/>
    <mergeCell ref="X28:Y28"/>
    <mergeCell ref="P18:Q18"/>
    <mergeCell ref="T18:U18"/>
    <mergeCell ref="X18:Y18"/>
    <mergeCell ref="AB29:AB32"/>
    <mergeCell ref="P31:Q31"/>
    <mergeCell ref="P32:Q32"/>
    <mergeCell ref="T32:U32"/>
    <mergeCell ref="B17:B26"/>
    <mergeCell ref="P17:Q17"/>
    <mergeCell ref="T17:U17"/>
    <mergeCell ref="X17:Y17"/>
    <mergeCell ref="P19:Q19"/>
    <mergeCell ref="T19:U19"/>
    <mergeCell ref="B27:B32"/>
    <mergeCell ref="C27:C28"/>
    <mergeCell ref="D27:D28"/>
    <mergeCell ref="E27:E28"/>
    <mergeCell ref="P27:Q27"/>
    <mergeCell ref="T27:U27"/>
    <mergeCell ref="X19:Y19"/>
    <mergeCell ref="C22:C26"/>
    <mergeCell ref="D22:D26"/>
    <mergeCell ref="E22:E26"/>
    <mergeCell ref="P22:Q22"/>
    <mergeCell ref="T22:U22"/>
    <mergeCell ref="X22:Y22"/>
    <mergeCell ref="E19:E21"/>
    <mergeCell ref="P20:Q20"/>
    <mergeCell ref="C29:C32"/>
    <mergeCell ref="D29:D32"/>
    <mergeCell ref="E29:E32"/>
    <mergeCell ref="AB13:AB14"/>
    <mergeCell ref="P14:Q14"/>
    <mergeCell ref="T14:U14"/>
    <mergeCell ref="X14:Y14"/>
    <mergeCell ref="C15:C16"/>
    <mergeCell ref="D15:D16"/>
    <mergeCell ref="E15:E16"/>
    <mergeCell ref="P15:Q15"/>
    <mergeCell ref="T15:U15"/>
    <mergeCell ref="X15:Y15"/>
    <mergeCell ref="AB15:AB16"/>
    <mergeCell ref="P16:Q16"/>
    <mergeCell ref="T16:U16"/>
    <mergeCell ref="X16:Y16"/>
    <mergeCell ref="P12:Q12"/>
    <mergeCell ref="T12:U12"/>
    <mergeCell ref="X12:Y12"/>
    <mergeCell ref="C13:C14"/>
    <mergeCell ref="D13:D14"/>
    <mergeCell ref="E13:E14"/>
    <mergeCell ref="P13:Q13"/>
    <mergeCell ref="T13:U13"/>
    <mergeCell ref="X13:Y13"/>
    <mergeCell ref="T6:U6"/>
    <mergeCell ref="X6:Y6"/>
    <mergeCell ref="P7:Q7"/>
    <mergeCell ref="T7:U7"/>
    <mergeCell ref="X7:Y7"/>
    <mergeCell ref="P10:Q10"/>
    <mergeCell ref="T10:U10"/>
    <mergeCell ref="X10:Y10"/>
    <mergeCell ref="P11:Q11"/>
    <mergeCell ref="T11:U11"/>
    <mergeCell ref="X11:Y11"/>
    <mergeCell ref="P8:Q8"/>
    <mergeCell ref="T8:U8"/>
    <mergeCell ref="X8:Y8"/>
    <mergeCell ref="P9:Q9"/>
    <mergeCell ref="T9:U9"/>
    <mergeCell ref="X9:Y9"/>
    <mergeCell ref="B1:W1"/>
    <mergeCell ref="X1:AA1"/>
    <mergeCell ref="B2:C2"/>
    <mergeCell ref="P2:Q2"/>
    <mergeCell ref="T2:U2"/>
    <mergeCell ref="X2:Y2"/>
    <mergeCell ref="AB19:AB21"/>
    <mergeCell ref="AB17:AB18"/>
    <mergeCell ref="C19:C21"/>
    <mergeCell ref="P3:Q3"/>
    <mergeCell ref="T3:U3"/>
    <mergeCell ref="X3:Y3"/>
    <mergeCell ref="B4:B16"/>
    <mergeCell ref="C4:C12"/>
    <mergeCell ref="D4:D12"/>
    <mergeCell ref="E4:E12"/>
    <mergeCell ref="P4:Q4"/>
    <mergeCell ref="T4:U4"/>
    <mergeCell ref="X4:Y4"/>
    <mergeCell ref="AB4:AB12"/>
    <mergeCell ref="P5:Q5"/>
    <mergeCell ref="T5:U5"/>
    <mergeCell ref="X5:Y5"/>
    <mergeCell ref="P6:Q6"/>
    <mergeCell ref="E35:H36"/>
    <mergeCell ref="T37:AA41"/>
    <mergeCell ref="E40:E41"/>
    <mergeCell ref="T43:AA44"/>
    <mergeCell ref="E46:E47"/>
    <mergeCell ref="E51:E52"/>
    <mergeCell ref="E55:E56"/>
    <mergeCell ref="E59:E60"/>
    <mergeCell ref="I59:J59"/>
    <mergeCell ref="L59:M59"/>
    <mergeCell ref="O59:Q59"/>
    <mergeCell ref="S59:U59"/>
    <mergeCell ref="W59:Y59"/>
    <mergeCell ref="AA59:AB59"/>
    <mergeCell ref="AA60:AB6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108建汽車科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2022-05-17T02:02:19Z</dcterms:modified>
</cp:coreProperties>
</file>